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yahucm\AppData\Local\Microsoft\Windows\INetCache\Content.Outlook\KY5CSRPK\"/>
    </mc:Choice>
  </mc:AlternateContent>
  <xr:revisionPtr revIDLastSave="0" documentId="13_ncr:1_{DD0141A1-7D21-41CF-814C-6A095161A888}" xr6:coauthVersionLast="36" xr6:coauthVersionMax="47" xr10:uidLastSave="{00000000-0000-0000-0000-000000000000}"/>
  <bookViews>
    <workbookView xWindow="-120" yWindow="-120" windowWidth="29040" windowHeight="15720" xr2:uid="{C8203AD4-0238-4B50-A7B4-5471231137BC}"/>
  </bookViews>
  <sheets>
    <sheet name="ארהב - ספטמבר" sheetId="8" r:id="rId1"/>
    <sheet name="צרפת ופולין - אוקטובר" sheetId="7" r:id="rId2"/>
    <sheet name="הודו - דצמבר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9" l="1"/>
  <c r="B10" i="9"/>
  <c r="B9" i="9"/>
  <c r="B7" i="9"/>
  <c r="B6" i="9"/>
  <c r="B5" i="9"/>
  <c r="B31" i="9"/>
  <c r="B34" i="9" s="1"/>
  <c r="B35" i="9" s="1"/>
  <c r="B41" i="7"/>
  <c r="B36" i="9" l="1"/>
  <c r="B23" i="8"/>
  <c r="B16" i="8"/>
  <c r="B7" i="8"/>
  <c r="B27" i="8" l="1"/>
  <c r="B26" i="8"/>
  <c r="B25" i="8"/>
  <c r="B28" i="8"/>
  <c r="B31" i="8" l="1"/>
  <c r="B32" i="8" s="1"/>
  <c r="B9" i="7"/>
  <c r="B8" i="7"/>
  <c r="B11" i="7"/>
  <c r="B5" i="7"/>
  <c r="B6" i="7"/>
  <c r="B7" i="7"/>
  <c r="B18" i="7"/>
  <c r="B17" i="7"/>
  <c r="B26" i="7"/>
  <c r="B25" i="7"/>
  <c r="B24" i="7"/>
  <c r="B23" i="7"/>
  <c r="B22" i="7"/>
  <c r="B21" i="7"/>
  <c r="B28" i="7"/>
  <c r="B6" i="8"/>
  <c r="B5" i="8"/>
  <c r="B12" i="7" l="1"/>
  <c r="B9" i="8"/>
  <c r="B29" i="7"/>
  <c r="B42" i="7" s="1"/>
  <c r="B43" i="7" s="1"/>
  <c r="B33" i="8"/>
</calcChain>
</file>

<file path=xl/sharedStrings.xml><?xml version="1.0" encoding="utf-8"?>
<sst xmlns="http://schemas.openxmlformats.org/spreadsheetml/2006/main" count="122" uniqueCount="68">
  <si>
    <t>פריט</t>
  </si>
  <si>
    <t>עלות - בשקלים</t>
  </si>
  <si>
    <t xml:space="preserve">הערות </t>
  </si>
  <si>
    <t>רכבים</t>
  </si>
  <si>
    <t xml:space="preserve">לינה </t>
  </si>
  <si>
    <t>הקרן הפנימית</t>
  </si>
  <si>
    <t>סה"כ הקרן הפנימית</t>
  </si>
  <si>
    <t>משרד רוה"מ (עלויות אבטחה)</t>
  </si>
  <si>
    <t>צלם</t>
  </si>
  <si>
    <t>ניו יורק</t>
  </si>
  <si>
    <t>אבטחה מקומית</t>
  </si>
  <si>
    <t>כרטיסי טיסה - מאבטחים</t>
  </si>
  <si>
    <t>כרטיסי טיסה הדר אבו</t>
  </si>
  <si>
    <t>כרטיסי טיסה צחי דבוש</t>
  </si>
  <si>
    <t>משרד החוץ</t>
  </si>
  <si>
    <t>שעות נוספות לעובדי הקונסוליה</t>
  </si>
  <si>
    <t>כרטיסי טיסה השר ניר ברקת</t>
  </si>
  <si>
    <t>סה"כ משרד החוץ</t>
  </si>
  <si>
    <t xml:space="preserve">סה"כ ניו יורק </t>
  </si>
  <si>
    <t>סה"כ וושינגטון</t>
  </si>
  <si>
    <t>כרטיסי טיסה רועי פישר</t>
  </si>
  <si>
    <t>הדפסות</t>
  </si>
  <si>
    <t>טלפונים ניידים לאבטחה</t>
  </si>
  <si>
    <t>ארה"ב - ספטמבר 2024</t>
  </si>
  <si>
    <t xml:space="preserve">עלות הטיסות בסך 40,808 ₪  שולמה ע"י השר </t>
  </si>
  <si>
    <t>סה"כ מיאמי</t>
  </si>
  <si>
    <t>מיאמי</t>
  </si>
  <si>
    <t>לינה</t>
  </si>
  <si>
    <t>אמסלם</t>
  </si>
  <si>
    <t>צרפת ופולין - אוקטובר 2024</t>
  </si>
  <si>
    <t>צרפת</t>
  </si>
  <si>
    <t xml:space="preserve">סה"כ צרפת </t>
  </si>
  <si>
    <t>מעבר נשק</t>
  </si>
  <si>
    <t>ארוחת צהריים בבית השגריר</t>
  </si>
  <si>
    <t>מתורגמן</t>
  </si>
  <si>
    <t>ארוחה עסקית</t>
  </si>
  <si>
    <t>כיבוד לאירוח בoecd</t>
  </si>
  <si>
    <t xml:space="preserve">פולין </t>
  </si>
  <si>
    <t>עלות הטיסות בסך 9,066.80 ₪ שולמה על ידי השר</t>
  </si>
  <si>
    <t>כרטיסי טיסה משי סינואני</t>
  </si>
  <si>
    <t>שירות VIP נתב"ג</t>
  </si>
  <si>
    <t>כרטיסי טיסה אוהד צדוק</t>
  </si>
  <si>
    <t>כרטיסי טיסה ירון שרטר</t>
  </si>
  <si>
    <t>הודו - דצמבר 2024</t>
  </si>
  <si>
    <t xml:space="preserve">הקרן הפנימית ואמסלם </t>
  </si>
  <si>
    <t>דלהי</t>
  </si>
  <si>
    <t xml:space="preserve">סה"כ דלהי </t>
  </si>
  <si>
    <t xml:space="preserve">מומבאי </t>
  </si>
  <si>
    <t>כיבוד בשדה התעופה</t>
  </si>
  <si>
    <t>סה"כ מומבאי</t>
  </si>
  <si>
    <t>כיבוד</t>
  </si>
  <si>
    <t>עטיפת מזוודות</t>
  </si>
  <si>
    <t xml:space="preserve"> </t>
  </si>
  <si>
    <t>חדר ישיבות</t>
  </si>
  <si>
    <t>מסיכות זיהום אוויר</t>
  </si>
  <si>
    <t>וושינגטון</t>
  </si>
  <si>
    <t>מעברי נשק</t>
  </si>
  <si>
    <t>רכבות</t>
  </si>
  <si>
    <t>שירות VIP בשדה התעופה בפריז</t>
  </si>
  <si>
    <t>שירות VIP בשדה התעופה בוורשה</t>
  </si>
  <si>
    <t>הנחת זרים</t>
  </si>
  <si>
    <t>קופה קטנה, כיבוד, כיפות</t>
  </si>
  <si>
    <t>סה"כ פולין</t>
  </si>
  <si>
    <t>כרטיסי טיסה טלי סגל</t>
  </si>
  <si>
    <t>עלות הטיסות בסך 30,387.44 ₪  שולמה על ידי השר</t>
  </si>
  <si>
    <t>סה"כ הקרן הפנימית ואמסלם</t>
  </si>
  <si>
    <t xml:space="preserve">עלויות אבטחת השר  </t>
  </si>
  <si>
    <t>סה"כ עלות משלחת כוללת (₪)  (למעט עלויות אבטחה)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</si>
</sst>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charset val="177"/>
      <scheme val="minor"/>
    </font>
    <font>
      <b/>
      <sz val="12"/>
      <color theme="0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readingOrder="2"/>
    </xf>
    <xf numFmtId="4" fontId="2" fillId="0" borderId="1" xfId="0" applyNumberFormat="1" applyFont="1" applyBorder="1" applyAlignment="1">
      <alignment horizontal="center" vertical="center" readingOrder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readingOrder="1"/>
    </xf>
    <xf numFmtId="4" fontId="2" fillId="0" borderId="1" xfId="0" applyNumberFormat="1" applyFont="1" applyFill="1" applyBorder="1" applyAlignment="1">
      <alignment horizontal="center" vertical="center" readingOrder="1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right" vertical="center" wrapText="1" readingOrder="2"/>
    </xf>
    <xf numFmtId="0" fontId="1" fillId="0" borderId="6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left" vertical="center" readingOrder="1"/>
    </xf>
    <xf numFmtId="0" fontId="3" fillId="0" borderId="6" xfId="0" applyFont="1" applyBorder="1"/>
    <xf numFmtId="4" fontId="2" fillId="0" borderId="7" xfId="0" applyNumberFormat="1" applyFont="1" applyFill="1" applyBorder="1" applyAlignment="1">
      <alignment horizontal="right" vertical="center" readingOrder="2"/>
    </xf>
    <xf numFmtId="0" fontId="2" fillId="0" borderId="6" xfId="0" applyFont="1" applyFill="1" applyBorder="1" applyAlignment="1">
      <alignment horizontal="right" vertical="center" readingOrder="2"/>
    </xf>
    <xf numFmtId="0" fontId="4" fillId="0" borderId="6" xfId="0" applyFont="1" applyBorder="1"/>
    <xf numFmtId="4" fontId="3" fillId="0" borderId="7" xfId="0" applyNumberFormat="1" applyFont="1" applyBorder="1"/>
    <xf numFmtId="0" fontId="3" fillId="0" borderId="7" xfId="0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center"/>
    </xf>
    <xf numFmtId="4" fontId="3" fillId="0" borderId="12" xfId="0" applyNumberFormat="1" applyFont="1" applyBorder="1"/>
    <xf numFmtId="0" fontId="3" fillId="0" borderId="12" xfId="0" applyFont="1" applyBorder="1"/>
    <xf numFmtId="4" fontId="2" fillId="5" borderId="1" xfId="0" applyNumberFormat="1" applyFont="1" applyFill="1" applyBorder="1" applyAlignment="1">
      <alignment horizontal="center" vertical="center" readingOrder="1"/>
    </xf>
    <xf numFmtId="4" fontId="1" fillId="5" borderId="1" xfId="0" applyNumberFormat="1" applyFont="1" applyFill="1" applyBorder="1" applyAlignment="1">
      <alignment horizontal="center" vertical="center" readingOrder="1"/>
    </xf>
    <xf numFmtId="4" fontId="3" fillId="5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9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1" fillId="2" borderId="7" xfId="0" applyFont="1" applyFill="1" applyBorder="1" applyAlignment="1">
      <alignment horizontal="center" vertical="center" readingOrder="2"/>
    </xf>
  </cellXfs>
  <cellStyles count="3">
    <cellStyle name="Normal" xfId="0" builtinId="0"/>
    <cellStyle name="Normal 2" xfId="1" xr:uid="{7BBC1236-E94A-483F-B8D4-0F1429228B75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56B6-4802-4DA4-AADA-D337C9DA7F33}">
  <sheetPr>
    <tabColor rgb="FF00B050"/>
    <pageSetUpPr fitToPage="1"/>
  </sheetPr>
  <dimension ref="A1:D35"/>
  <sheetViews>
    <sheetView rightToLeft="1" tabSelected="1" topLeftCell="A10" zoomScaleNormal="100" workbookViewId="0">
      <selection activeCell="A35" sqref="A35"/>
    </sheetView>
  </sheetViews>
  <sheetFormatPr defaultRowHeight="14.25" x14ac:dyDescent="0.2"/>
  <cols>
    <col min="1" max="1" width="45.625" customWidth="1"/>
    <col min="2" max="2" width="24" style="7" customWidth="1"/>
    <col min="3" max="3" width="24.875" bestFit="1" customWidth="1"/>
    <col min="5" max="5" width="17.5" customWidth="1"/>
    <col min="6" max="6" width="12.375" bestFit="1" customWidth="1"/>
  </cols>
  <sheetData>
    <row r="1" spans="1:3" ht="15.75" x14ac:dyDescent="0.25">
      <c r="A1" s="32" t="s">
        <v>23</v>
      </c>
      <c r="B1" s="33"/>
      <c r="C1" s="34"/>
    </row>
    <row r="2" spans="1:3" ht="15.75" x14ac:dyDescent="0.2">
      <c r="A2" s="35" t="s">
        <v>5</v>
      </c>
      <c r="B2" s="36"/>
      <c r="C2" s="37"/>
    </row>
    <row r="3" spans="1:3" ht="15.75" x14ac:dyDescent="0.2">
      <c r="A3" s="11" t="s">
        <v>0</v>
      </c>
      <c r="B3" s="1" t="s">
        <v>1</v>
      </c>
      <c r="C3" s="12" t="s">
        <v>2</v>
      </c>
    </row>
    <row r="4" spans="1:3" ht="31.5" x14ac:dyDescent="0.2">
      <c r="A4" s="11" t="s">
        <v>16</v>
      </c>
      <c r="B4" s="2">
        <v>0</v>
      </c>
      <c r="C4" s="13" t="s">
        <v>24</v>
      </c>
    </row>
    <row r="5" spans="1:3" ht="15.75" x14ac:dyDescent="0.2">
      <c r="A5" s="11" t="s">
        <v>20</v>
      </c>
      <c r="B5" s="2">
        <f>6569.49+431.81+1343.22+619.89+45.63</f>
        <v>9010.0399999999991</v>
      </c>
      <c r="C5" s="13"/>
    </row>
    <row r="6" spans="1:3" ht="15.75" x14ac:dyDescent="0.2">
      <c r="A6" s="11" t="s">
        <v>13</v>
      </c>
      <c r="B6" s="2">
        <f>7725.53+1447.89+1324.41+619.89</f>
        <v>11117.72</v>
      </c>
      <c r="C6" s="13"/>
    </row>
    <row r="7" spans="1:3" ht="15.75" x14ac:dyDescent="0.2">
      <c r="A7" s="11" t="s">
        <v>12</v>
      </c>
      <c r="B7" s="2">
        <f>7963.98+1456.21+1324.41+619.89</f>
        <v>11364.489999999998</v>
      </c>
      <c r="C7" s="13"/>
    </row>
    <row r="8" spans="1:3" ht="15.75" x14ac:dyDescent="0.2">
      <c r="A8" s="11" t="s">
        <v>11</v>
      </c>
      <c r="B8" s="26"/>
      <c r="C8" s="13"/>
    </row>
    <row r="9" spans="1:3" ht="15.75" x14ac:dyDescent="0.2">
      <c r="A9" s="14" t="s">
        <v>6</v>
      </c>
      <c r="B9" s="4">
        <f>SUM(B4:B8)</f>
        <v>31492.249999999996</v>
      </c>
      <c r="C9" s="15"/>
    </row>
    <row r="10" spans="1:3" ht="15.75" x14ac:dyDescent="0.2">
      <c r="A10" s="35" t="s">
        <v>7</v>
      </c>
      <c r="B10" s="36"/>
      <c r="C10" s="37"/>
    </row>
    <row r="11" spans="1:3" ht="15.75" x14ac:dyDescent="0.2">
      <c r="A11" s="14" t="s">
        <v>66</v>
      </c>
      <c r="B11" s="27"/>
      <c r="C11" s="15"/>
    </row>
    <row r="12" spans="1:3" ht="15.75" x14ac:dyDescent="0.2">
      <c r="A12" s="35" t="s">
        <v>14</v>
      </c>
      <c r="B12" s="36"/>
      <c r="C12" s="37"/>
    </row>
    <row r="13" spans="1:3" ht="15.75" x14ac:dyDescent="0.2">
      <c r="A13" s="29" t="s">
        <v>26</v>
      </c>
      <c r="B13" s="30"/>
      <c r="C13" s="31"/>
    </row>
    <row r="14" spans="1:3" ht="15.75" x14ac:dyDescent="0.25">
      <c r="A14" s="16" t="s">
        <v>3</v>
      </c>
      <c r="B14" s="8">
        <v>33696.631443544546</v>
      </c>
      <c r="C14" s="17"/>
    </row>
    <row r="15" spans="1:3" ht="15.75" x14ac:dyDescent="0.2">
      <c r="A15" s="18" t="s">
        <v>27</v>
      </c>
      <c r="B15" s="5">
        <v>12989.328556455455</v>
      </c>
      <c r="C15" s="17"/>
    </row>
    <row r="16" spans="1:3" s="9" customFormat="1" ht="15.75" x14ac:dyDescent="0.25">
      <c r="A16" s="19" t="s">
        <v>25</v>
      </c>
      <c r="B16" s="6">
        <f>SUM(B14:B15)</f>
        <v>46685.96</v>
      </c>
      <c r="C16" s="17"/>
    </row>
    <row r="17" spans="1:4" ht="15.75" x14ac:dyDescent="0.2">
      <c r="A17" s="29" t="s">
        <v>9</v>
      </c>
      <c r="B17" s="30"/>
      <c r="C17" s="31"/>
    </row>
    <row r="18" spans="1:4" ht="15.75" x14ac:dyDescent="0.25">
      <c r="A18" s="18" t="s">
        <v>3</v>
      </c>
      <c r="B18" s="8">
        <v>37523.129771031956</v>
      </c>
      <c r="C18" s="20"/>
      <c r="D18" s="3"/>
    </row>
    <row r="19" spans="1:4" ht="15.75" x14ac:dyDescent="0.25">
      <c r="A19" s="16" t="s">
        <v>4</v>
      </c>
      <c r="B19" s="8">
        <v>66492.208176635118</v>
      </c>
      <c r="C19" s="20"/>
      <c r="D19" s="3"/>
    </row>
    <row r="20" spans="1:4" ht="15.75" x14ac:dyDescent="0.25">
      <c r="A20" s="16" t="s">
        <v>15</v>
      </c>
      <c r="B20" s="8">
        <v>677.18946142995208</v>
      </c>
      <c r="C20" s="20"/>
      <c r="D20" s="3"/>
    </row>
    <row r="21" spans="1:4" ht="15.75" x14ac:dyDescent="0.25">
      <c r="A21" s="16" t="s">
        <v>22</v>
      </c>
      <c r="B21" s="28"/>
      <c r="C21" s="20"/>
      <c r="D21" s="3"/>
    </row>
    <row r="22" spans="1:4" ht="15.75" x14ac:dyDescent="0.25">
      <c r="A22" s="16" t="s">
        <v>10</v>
      </c>
      <c r="B22" s="28"/>
      <c r="C22" s="20"/>
      <c r="D22" s="3"/>
    </row>
    <row r="23" spans="1:4" ht="15.75" x14ac:dyDescent="0.25">
      <c r="A23" s="19" t="s">
        <v>18</v>
      </c>
      <c r="B23" s="6">
        <f>SUM(B18:B22)</f>
        <v>104692.52740909703</v>
      </c>
      <c r="C23" s="20"/>
      <c r="D23" s="3"/>
    </row>
    <row r="24" spans="1:4" ht="15.75" x14ac:dyDescent="0.25">
      <c r="A24" s="29" t="s">
        <v>55</v>
      </c>
      <c r="B24" s="30"/>
      <c r="C24" s="31"/>
      <c r="D24" s="3"/>
    </row>
    <row r="25" spans="1:4" ht="15.75" x14ac:dyDescent="0.25">
      <c r="A25" s="18" t="s">
        <v>3</v>
      </c>
      <c r="B25" s="8">
        <f>28739.3</f>
        <v>28739.3</v>
      </c>
      <c r="C25" s="20"/>
      <c r="D25" s="3"/>
    </row>
    <row r="26" spans="1:4" ht="15.75" x14ac:dyDescent="0.25">
      <c r="A26" s="16" t="s">
        <v>4</v>
      </c>
      <c r="B26" s="8">
        <f>20654.34+9582.9</f>
        <v>30237.239999999998</v>
      </c>
      <c r="C26" s="20"/>
      <c r="D26" s="3"/>
    </row>
    <row r="27" spans="1:4" ht="15.75" x14ac:dyDescent="0.25">
      <c r="A27" s="16" t="s">
        <v>57</v>
      </c>
      <c r="B27" s="8">
        <f>3422.5+3033.58+296.32-963.04-25.93-433.37-1011.19</f>
        <v>4318.869999999999</v>
      </c>
      <c r="C27" s="20"/>
      <c r="D27" s="3"/>
    </row>
    <row r="28" spans="1:4" ht="15.75" x14ac:dyDescent="0.25">
      <c r="A28" s="16" t="s">
        <v>8</v>
      </c>
      <c r="B28" s="8">
        <f>4069.44</f>
        <v>4069.44</v>
      </c>
      <c r="C28" s="20"/>
      <c r="D28" s="3"/>
    </row>
    <row r="29" spans="1:4" ht="15.75" x14ac:dyDescent="0.25">
      <c r="A29" s="16" t="s">
        <v>56</v>
      </c>
      <c r="B29" s="28"/>
      <c r="C29" s="20"/>
      <c r="D29" s="3"/>
    </row>
    <row r="30" spans="1:4" ht="15.75" x14ac:dyDescent="0.25">
      <c r="A30" s="16" t="s">
        <v>10</v>
      </c>
      <c r="B30" s="28"/>
      <c r="C30" s="20"/>
      <c r="D30" s="3"/>
    </row>
    <row r="31" spans="1:4" ht="15.75" x14ac:dyDescent="0.25">
      <c r="A31" s="19" t="s">
        <v>19</v>
      </c>
      <c r="B31" s="6">
        <f>SUM(B25:B30)</f>
        <v>67364.849999999991</v>
      </c>
      <c r="C31" s="20"/>
      <c r="D31" s="3"/>
    </row>
    <row r="32" spans="1:4" ht="15.75" x14ac:dyDescent="0.25">
      <c r="A32" s="19" t="s">
        <v>17</v>
      </c>
      <c r="B32" s="6">
        <f>B31+B23+B16</f>
        <v>218743.33740909703</v>
      </c>
      <c r="C32" s="21"/>
      <c r="D32" s="3"/>
    </row>
    <row r="33" spans="1:4" ht="16.5" thickBot="1" x14ac:dyDescent="0.3">
      <c r="A33" s="22" t="s">
        <v>67</v>
      </c>
      <c r="B33" s="23">
        <f>B32+B11+B9</f>
        <v>250235.58740909703</v>
      </c>
      <c r="C33" s="24"/>
      <c r="D33" s="3"/>
    </row>
    <row r="34" spans="1:4" ht="15.75" x14ac:dyDescent="0.25">
      <c r="A34" s="3"/>
      <c r="B34" s="10"/>
      <c r="C34" s="3"/>
      <c r="D34" s="3"/>
    </row>
    <row r="35" spans="1:4" ht="15.75" x14ac:dyDescent="0.25">
      <c r="C35" s="3"/>
      <c r="D35" s="3"/>
    </row>
  </sheetData>
  <mergeCells count="7">
    <mergeCell ref="A24:C24"/>
    <mergeCell ref="A1:C1"/>
    <mergeCell ref="A2:C2"/>
    <mergeCell ref="A10:C10"/>
    <mergeCell ref="A12:C12"/>
    <mergeCell ref="A13:C13"/>
    <mergeCell ref="A17:C17"/>
  </mergeCells>
  <pageMargins left="0.7" right="0.7" top="0.75" bottom="0.75" header="0.3" footer="0.3"/>
  <pageSetup paperSize="9" scale="96" fitToHeight="0" orientation="portrait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0F04-65C0-4D82-903B-E00CA7EC2B1E}">
  <sheetPr>
    <tabColor rgb="FF00B050"/>
    <pageSetUpPr fitToPage="1"/>
  </sheetPr>
  <dimension ref="A1:C43"/>
  <sheetViews>
    <sheetView rightToLeft="1" topLeftCell="A10" zoomScaleNormal="100" workbookViewId="0">
      <selection activeCell="B10" sqref="B1:B1048576"/>
    </sheetView>
  </sheetViews>
  <sheetFormatPr defaultColWidth="8.625" defaultRowHeight="15.75" x14ac:dyDescent="0.25"/>
  <cols>
    <col min="1" max="1" width="45.625" style="3" customWidth="1"/>
    <col min="2" max="2" width="24" style="10" customWidth="1"/>
    <col min="3" max="3" width="24.875" style="3" bestFit="1" customWidth="1"/>
    <col min="4" max="4" width="8.625" style="3"/>
    <col min="5" max="5" width="17.5" style="3" customWidth="1"/>
    <col min="6" max="6" width="12.375" style="3" bestFit="1" customWidth="1"/>
    <col min="7" max="16384" width="8.625" style="3"/>
  </cols>
  <sheetData>
    <row r="1" spans="1:3" x14ac:dyDescent="0.25">
      <c r="A1" s="32" t="s">
        <v>29</v>
      </c>
      <c r="B1" s="33"/>
      <c r="C1" s="34"/>
    </row>
    <row r="2" spans="1:3" x14ac:dyDescent="0.25">
      <c r="A2" s="35" t="s">
        <v>28</v>
      </c>
      <c r="B2" s="36"/>
      <c r="C2" s="37"/>
    </row>
    <row r="3" spans="1:3" x14ac:dyDescent="0.25">
      <c r="A3" s="11" t="s">
        <v>0</v>
      </c>
      <c r="B3" s="1" t="s">
        <v>1</v>
      </c>
      <c r="C3" s="12" t="s">
        <v>2</v>
      </c>
    </row>
    <row r="4" spans="1:3" ht="31.5" x14ac:dyDescent="0.25">
      <c r="A4" s="11" t="s">
        <v>16</v>
      </c>
      <c r="B4" s="2">
        <v>0</v>
      </c>
      <c r="C4" s="13" t="s">
        <v>38</v>
      </c>
    </row>
    <row r="5" spans="1:3" x14ac:dyDescent="0.25">
      <c r="A5" s="11" t="s">
        <v>39</v>
      </c>
      <c r="B5" s="2">
        <f>4462.85+1711.44</f>
        <v>6174.2900000000009</v>
      </c>
      <c r="C5" s="13"/>
    </row>
    <row r="6" spans="1:3" x14ac:dyDescent="0.25">
      <c r="A6" s="11" t="s">
        <v>13</v>
      </c>
      <c r="B6" s="2">
        <f>4462.85+1711.44</f>
        <v>6174.2900000000009</v>
      </c>
      <c r="C6" s="13"/>
    </row>
    <row r="7" spans="1:3" x14ac:dyDescent="0.25">
      <c r="A7" s="11" t="s">
        <v>12</v>
      </c>
      <c r="B7" s="2">
        <f>4462.85+1711.44</f>
        <v>6174.2900000000009</v>
      </c>
      <c r="C7" s="13"/>
    </row>
    <row r="8" spans="1:3" x14ac:dyDescent="0.25">
      <c r="A8" s="11" t="s">
        <v>41</v>
      </c>
      <c r="B8" s="2">
        <f>2857.41+1711</f>
        <v>4568.41</v>
      </c>
      <c r="C8" s="13"/>
    </row>
    <row r="9" spans="1:3" x14ac:dyDescent="0.25">
      <c r="A9" s="11" t="s">
        <v>42</v>
      </c>
      <c r="B9" s="2">
        <f>1711+2857.41</f>
        <v>4568.41</v>
      </c>
      <c r="C9" s="13"/>
    </row>
    <row r="10" spans="1:3" x14ac:dyDescent="0.25">
      <c r="A10" s="11" t="s">
        <v>11</v>
      </c>
      <c r="B10" s="26"/>
      <c r="C10" s="13"/>
    </row>
    <row r="11" spans="1:3" x14ac:dyDescent="0.25">
      <c r="A11" s="11" t="s">
        <v>40</v>
      </c>
      <c r="B11" s="2">
        <f>864.39*2</f>
        <v>1728.78</v>
      </c>
      <c r="C11" s="13"/>
    </row>
    <row r="12" spans="1:3" x14ac:dyDescent="0.25">
      <c r="A12" s="14" t="s">
        <v>6</v>
      </c>
      <c r="B12" s="4">
        <f>SUM(B4:B11)</f>
        <v>29388.47</v>
      </c>
      <c r="C12" s="15"/>
    </row>
    <row r="13" spans="1:3" x14ac:dyDescent="0.25">
      <c r="A13" s="35" t="s">
        <v>7</v>
      </c>
      <c r="B13" s="36"/>
      <c r="C13" s="37"/>
    </row>
    <row r="14" spans="1:3" x14ac:dyDescent="0.25">
      <c r="A14" s="14" t="s">
        <v>66</v>
      </c>
      <c r="B14" s="27"/>
      <c r="C14" s="15"/>
    </row>
    <row r="15" spans="1:3" x14ac:dyDescent="0.25">
      <c r="A15" s="35" t="s">
        <v>14</v>
      </c>
      <c r="B15" s="36"/>
      <c r="C15" s="37"/>
    </row>
    <row r="16" spans="1:3" x14ac:dyDescent="0.25">
      <c r="A16" s="29" t="s">
        <v>30</v>
      </c>
      <c r="B16" s="30"/>
      <c r="C16" s="31"/>
    </row>
    <row r="17" spans="1:3" x14ac:dyDescent="0.25">
      <c r="A17" s="18" t="s">
        <v>3</v>
      </c>
      <c r="B17" s="8">
        <f>41562.57+60131.99+74.24</f>
        <v>101768.8</v>
      </c>
      <c r="C17" s="20"/>
    </row>
    <row r="18" spans="1:3" x14ac:dyDescent="0.25">
      <c r="A18" s="16" t="s">
        <v>4</v>
      </c>
      <c r="B18" s="8">
        <f>19096.28+14426.75+13524.89+9572.97+10315.37+9572.97+9572.97+41.72</f>
        <v>86123.92</v>
      </c>
      <c r="C18" s="20"/>
    </row>
    <row r="19" spans="1:3" x14ac:dyDescent="0.25">
      <c r="A19" s="16" t="s">
        <v>10</v>
      </c>
      <c r="B19" s="28"/>
      <c r="C19" s="20"/>
    </row>
    <row r="20" spans="1:3" x14ac:dyDescent="0.25">
      <c r="A20" s="16" t="s">
        <v>32</v>
      </c>
      <c r="B20" s="28"/>
      <c r="C20" s="20"/>
    </row>
    <row r="21" spans="1:3" x14ac:dyDescent="0.25">
      <c r="A21" s="16" t="s">
        <v>34</v>
      </c>
      <c r="B21" s="8">
        <f>3755.12</f>
        <v>3755.12</v>
      </c>
      <c r="C21" s="20"/>
    </row>
    <row r="22" spans="1:3" x14ac:dyDescent="0.25">
      <c r="A22" s="16" t="s">
        <v>8</v>
      </c>
      <c r="B22" s="8">
        <f>1043.09</f>
        <v>1043.0899999999999</v>
      </c>
      <c r="C22" s="20"/>
    </row>
    <row r="23" spans="1:3" x14ac:dyDescent="0.25">
      <c r="A23" s="16" t="s">
        <v>58</v>
      </c>
      <c r="B23" s="8">
        <f>3845.24+6686.52</f>
        <v>10531.76</v>
      </c>
      <c r="C23" s="20"/>
    </row>
    <row r="24" spans="1:3" x14ac:dyDescent="0.25">
      <c r="A24" s="16" t="s">
        <v>35</v>
      </c>
      <c r="B24" s="8">
        <f>30109.35</f>
        <v>30109.35</v>
      </c>
      <c r="C24" s="20"/>
    </row>
    <row r="25" spans="1:3" x14ac:dyDescent="0.25">
      <c r="A25" s="16" t="s">
        <v>36</v>
      </c>
      <c r="B25" s="8">
        <f>2198.77+787.36</f>
        <v>2986.13</v>
      </c>
      <c r="C25" s="20"/>
    </row>
    <row r="26" spans="1:3" x14ac:dyDescent="0.25">
      <c r="A26" s="16" t="s">
        <v>15</v>
      </c>
      <c r="B26" s="8">
        <f>352.7+4552.66+1228.98+546.2</f>
        <v>6680.54</v>
      </c>
      <c r="C26" s="20"/>
    </row>
    <row r="27" spans="1:3" x14ac:dyDescent="0.25">
      <c r="A27" s="16" t="s">
        <v>33</v>
      </c>
      <c r="B27" s="8">
        <v>13713.37</v>
      </c>
      <c r="C27" s="20"/>
    </row>
    <row r="28" spans="1:3" x14ac:dyDescent="0.25">
      <c r="A28" s="16" t="s">
        <v>21</v>
      </c>
      <c r="B28" s="8">
        <f>454.24+661.34</f>
        <v>1115.58</v>
      </c>
      <c r="C28" s="20"/>
    </row>
    <row r="29" spans="1:3" x14ac:dyDescent="0.25">
      <c r="A29" s="19" t="s">
        <v>31</v>
      </c>
      <c r="B29" s="6">
        <f>SUM(B17:B28)</f>
        <v>257827.66</v>
      </c>
      <c r="C29" s="20"/>
    </row>
    <row r="30" spans="1:3" x14ac:dyDescent="0.25">
      <c r="A30" s="29" t="s">
        <v>37</v>
      </c>
      <c r="B30" s="30"/>
      <c r="C30" s="31"/>
    </row>
    <row r="31" spans="1:3" x14ac:dyDescent="0.25">
      <c r="A31" s="18" t="s">
        <v>3</v>
      </c>
      <c r="B31" s="8">
        <v>16462.570067336099</v>
      </c>
      <c r="C31" s="21"/>
    </row>
    <row r="32" spans="1:3" x14ac:dyDescent="0.25">
      <c r="A32" s="16" t="s">
        <v>4</v>
      </c>
      <c r="B32" s="8">
        <v>17139.12859203888</v>
      </c>
      <c r="C32" s="21"/>
    </row>
    <row r="33" spans="1:3" x14ac:dyDescent="0.25">
      <c r="A33" s="16" t="s">
        <v>10</v>
      </c>
      <c r="B33" s="28"/>
      <c r="C33" s="21"/>
    </row>
    <row r="34" spans="1:3" x14ac:dyDescent="0.25">
      <c r="A34" s="16" t="s">
        <v>32</v>
      </c>
      <c r="B34" s="28"/>
      <c r="C34" s="21"/>
    </row>
    <row r="35" spans="1:3" x14ac:dyDescent="0.25">
      <c r="A35" s="16" t="s">
        <v>34</v>
      </c>
      <c r="B35" s="8">
        <v>1157.3560459644659</v>
      </c>
      <c r="C35" s="21"/>
    </row>
    <row r="36" spans="1:3" x14ac:dyDescent="0.25">
      <c r="A36" s="16" t="s">
        <v>8</v>
      </c>
      <c r="B36" s="8">
        <v>5900.5627481491392</v>
      </c>
      <c r="C36" s="21"/>
    </row>
    <row r="37" spans="1:3" x14ac:dyDescent="0.25">
      <c r="A37" s="16" t="s">
        <v>59</v>
      </c>
      <c r="B37" s="8">
        <v>6870.6152639448574</v>
      </c>
      <c r="C37" s="21"/>
    </row>
    <row r="38" spans="1:3" x14ac:dyDescent="0.25">
      <c r="A38" s="16" t="s">
        <v>60</v>
      </c>
      <c r="B38" s="8">
        <v>639.22763104949013</v>
      </c>
      <c r="C38" s="21"/>
    </row>
    <row r="39" spans="1:3" x14ac:dyDescent="0.25">
      <c r="A39" s="16" t="s">
        <v>61</v>
      </c>
      <c r="B39" s="8">
        <v>329.20222999048741</v>
      </c>
      <c r="C39" s="21"/>
    </row>
    <row r="40" spans="1:3" x14ac:dyDescent="0.25">
      <c r="A40" s="16" t="s">
        <v>15</v>
      </c>
      <c r="B40" s="8">
        <v>4139.815155558942</v>
      </c>
      <c r="C40" s="21"/>
    </row>
    <row r="41" spans="1:3" x14ac:dyDescent="0.25">
      <c r="A41" s="19" t="s">
        <v>62</v>
      </c>
      <c r="B41" s="6">
        <f>SUM(B31:B40)</f>
        <v>52638.477734032356</v>
      </c>
      <c r="C41" s="21"/>
    </row>
    <row r="42" spans="1:3" x14ac:dyDescent="0.25">
      <c r="A42" s="19" t="s">
        <v>17</v>
      </c>
      <c r="B42" s="6">
        <f>B41+B29</f>
        <v>310466.13773403235</v>
      </c>
      <c r="C42" s="21"/>
    </row>
    <row r="43" spans="1:3" ht="16.5" thickBot="1" x14ac:dyDescent="0.3">
      <c r="A43" s="22" t="s">
        <v>67</v>
      </c>
      <c r="B43" s="23">
        <f>B42+B14+B12</f>
        <v>339854.60773403232</v>
      </c>
      <c r="C43" s="25"/>
    </row>
  </sheetData>
  <mergeCells count="6">
    <mergeCell ref="A16:C16"/>
    <mergeCell ref="A30:C30"/>
    <mergeCell ref="A1:C1"/>
    <mergeCell ref="A2:C2"/>
    <mergeCell ref="A13:C13"/>
    <mergeCell ref="A15:C15"/>
  </mergeCells>
  <pageMargins left="0.7" right="0.7" top="0.75" bottom="0.75" header="0.3" footer="0.3"/>
  <pageSetup paperSize="9" scale="96" fitToHeight="0"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F108-8F47-4472-89D7-A0EBC687E267}">
  <sheetPr>
    <tabColor rgb="FF00B050"/>
    <pageSetUpPr fitToPage="1"/>
  </sheetPr>
  <dimension ref="A1:D38"/>
  <sheetViews>
    <sheetView rightToLeft="1" topLeftCell="A10" zoomScaleNormal="100" workbookViewId="0">
      <selection activeCell="A40" sqref="A40"/>
    </sheetView>
  </sheetViews>
  <sheetFormatPr defaultRowHeight="14.25" x14ac:dyDescent="0.2"/>
  <cols>
    <col min="1" max="1" width="43" customWidth="1"/>
    <col min="2" max="2" width="24" style="7" customWidth="1"/>
    <col min="3" max="3" width="24.875" bestFit="1" customWidth="1"/>
    <col min="5" max="5" width="17.5" customWidth="1"/>
    <col min="6" max="6" width="12.375" bestFit="1" customWidth="1"/>
  </cols>
  <sheetData>
    <row r="1" spans="1:4" ht="15.75" x14ac:dyDescent="0.25">
      <c r="A1" s="32" t="s">
        <v>43</v>
      </c>
      <c r="B1" s="33"/>
      <c r="C1" s="34"/>
    </row>
    <row r="2" spans="1:4" ht="15.75" x14ac:dyDescent="0.2">
      <c r="A2" s="35" t="s">
        <v>44</v>
      </c>
      <c r="B2" s="36"/>
      <c r="C2" s="37"/>
    </row>
    <row r="3" spans="1:4" ht="15.75" x14ac:dyDescent="0.2">
      <c r="A3" s="11" t="s">
        <v>0</v>
      </c>
      <c r="B3" s="1" t="s">
        <v>1</v>
      </c>
      <c r="C3" s="12" t="s">
        <v>2</v>
      </c>
    </row>
    <row r="4" spans="1:4" ht="31.5" x14ac:dyDescent="0.2">
      <c r="A4" s="11" t="s">
        <v>16</v>
      </c>
      <c r="B4" s="2">
        <v>0</v>
      </c>
      <c r="C4" s="13" t="s">
        <v>64</v>
      </c>
    </row>
    <row r="5" spans="1:4" ht="15.75" x14ac:dyDescent="0.2">
      <c r="A5" s="11" t="s">
        <v>12</v>
      </c>
      <c r="B5" s="2">
        <f>9058.59+648.83+2332</f>
        <v>12039.42</v>
      </c>
      <c r="C5" s="13"/>
    </row>
    <row r="6" spans="1:4" ht="15.75" x14ac:dyDescent="0.2">
      <c r="A6" s="11" t="s">
        <v>20</v>
      </c>
      <c r="B6" s="2">
        <f>9057.59+649.54+2332</f>
        <v>12039.130000000001</v>
      </c>
      <c r="C6" s="13"/>
    </row>
    <row r="7" spans="1:4" ht="15.75" x14ac:dyDescent="0.2">
      <c r="A7" s="11" t="s">
        <v>63</v>
      </c>
      <c r="B7" s="2">
        <f>9057.59+649.54+2332</f>
        <v>12039.130000000001</v>
      </c>
      <c r="C7" s="13"/>
    </row>
    <row r="8" spans="1:4" ht="15.75" x14ac:dyDescent="0.2">
      <c r="A8" s="11" t="s">
        <v>11</v>
      </c>
      <c r="B8" s="26"/>
      <c r="C8" s="13"/>
    </row>
    <row r="9" spans="1:4" ht="15.75" x14ac:dyDescent="0.2">
      <c r="A9" s="11" t="s">
        <v>40</v>
      </c>
      <c r="B9" s="2">
        <f>906.58+834.16</f>
        <v>1740.74</v>
      </c>
      <c r="C9" s="13"/>
    </row>
    <row r="10" spans="1:4" ht="15.75" x14ac:dyDescent="0.2">
      <c r="A10" s="14" t="s">
        <v>65</v>
      </c>
      <c r="B10" s="4">
        <f>SUM(B4:B9)</f>
        <v>37858.420000000006</v>
      </c>
      <c r="C10" s="15"/>
    </row>
    <row r="11" spans="1:4" ht="15.75" x14ac:dyDescent="0.2">
      <c r="A11" s="35" t="s">
        <v>7</v>
      </c>
      <c r="B11" s="36"/>
      <c r="C11" s="37"/>
    </row>
    <row r="12" spans="1:4" ht="15.75" x14ac:dyDescent="0.2">
      <c r="A12" s="14" t="s">
        <v>66</v>
      </c>
      <c r="B12" s="27"/>
      <c r="C12" s="15"/>
    </row>
    <row r="13" spans="1:4" ht="15.75" x14ac:dyDescent="0.2">
      <c r="A13" s="35" t="s">
        <v>14</v>
      </c>
      <c r="B13" s="36"/>
      <c r="C13" s="37"/>
    </row>
    <row r="14" spans="1:4" ht="15.75" x14ac:dyDescent="0.2">
      <c r="A14" s="29" t="s">
        <v>45</v>
      </c>
      <c r="B14" s="30"/>
      <c r="C14" s="31"/>
    </row>
    <row r="15" spans="1:4" ht="15.75" x14ac:dyDescent="0.25">
      <c r="A15" s="18" t="s">
        <v>3</v>
      </c>
      <c r="B15" s="8">
        <v>12654.97402641935</v>
      </c>
      <c r="C15" s="20"/>
      <c r="D15" s="3"/>
    </row>
    <row r="16" spans="1:4" ht="15.75" x14ac:dyDescent="0.25">
      <c r="A16" s="16" t="s">
        <v>4</v>
      </c>
      <c r="B16" s="8">
        <v>24246.411537494769</v>
      </c>
      <c r="C16" s="20"/>
      <c r="D16" s="3"/>
    </row>
    <row r="17" spans="1:4" ht="15.75" x14ac:dyDescent="0.25">
      <c r="A17" s="16" t="s">
        <v>8</v>
      </c>
      <c r="B17" s="8">
        <v>3154.3560565598009</v>
      </c>
      <c r="C17" s="20"/>
      <c r="D17" s="3"/>
    </row>
    <row r="18" spans="1:4" ht="15.75" x14ac:dyDescent="0.25">
      <c r="A18" s="16" t="s">
        <v>50</v>
      </c>
      <c r="B18" s="8">
        <v>604.94499714845495</v>
      </c>
      <c r="C18" s="20"/>
      <c r="D18" s="3"/>
    </row>
    <row r="19" spans="1:4" ht="15.75" x14ac:dyDescent="0.25">
      <c r="A19" s="16" t="s">
        <v>15</v>
      </c>
      <c r="B19" s="8">
        <v>441.49966150817727</v>
      </c>
      <c r="C19" s="20"/>
      <c r="D19" s="3"/>
    </row>
    <row r="20" spans="1:4" ht="15.75" x14ac:dyDescent="0.25">
      <c r="A20" s="16" t="s">
        <v>54</v>
      </c>
      <c r="B20" s="8">
        <v>502.97157949698686</v>
      </c>
      <c r="C20" s="20"/>
      <c r="D20" s="3"/>
    </row>
    <row r="21" spans="1:4" ht="15.75" x14ac:dyDescent="0.25">
      <c r="A21" s="16" t="s">
        <v>53</v>
      </c>
      <c r="B21" s="8">
        <v>2549.4110594113458</v>
      </c>
      <c r="C21" s="20"/>
      <c r="D21" s="3"/>
    </row>
    <row r="22" spans="1:4" ht="15.75" x14ac:dyDescent="0.25">
      <c r="A22" s="16" t="s">
        <v>21</v>
      </c>
      <c r="B22" s="8">
        <v>341.62108196112035</v>
      </c>
      <c r="C22" s="20"/>
      <c r="D22" s="3"/>
    </row>
    <row r="23" spans="1:4" ht="15.75" x14ac:dyDescent="0.25">
      <c r="A23" s="19" t="s">
        <v>46</v>
      </c>
      <c r="B23" s="6">
        <f>SUM(B15:B22)</f>
        <v>44496.19000000001</v>
      </c>
      <c r="C23" s="20"/>
      <c r="D23" s="3"/>
    </row>
    <row r="24" spans="1:4" ht="15.75" x14ac:dyDescent="0.2">
      <c r="A24" s="29" t="s">
        <v>47</v>
      </c>
      <c r="B24" s="30"/>
      <c r="C24" s="31"/>
    </row>
    <row r="25" spans="1:4" ht="15.75" x14ac:dyDescent="0.25">
      <c r="A25" s="18" t="s">
        <v>3</v>
      </c>
      <c r="B25" s="8">
        <v>8552.3879504333981</v>
      </c>
      <c r="C25" s="20"/>
    </row>
    <row r="26" spans="1:4" ht="15.75" x14ac:dyDescent="0.25">
      <c r="A26" s="16" t="s">
        <v>4</v>
      </c>
      <c r="B26" s="8">
        <v>21170.02234929035</v>
      </c>
      <c r="C26" s="20"/>
    </row>
    <row r="27" spans="1:4" ht="15.75" x14ac:dyDescent="0.25">
      <c r="A27" s="16" t="s">
        <v>15</v>
      </c>
      <c r="B27" s="8">
        <v>795.91389271355831</v>
      </c>
      <c r="C27" s="20"/>
    </row>
    <row r="28" spans="1:4" ht="15.75" x14ac:dyDescent="0.25">
      <c r="A28" s="16" t="s">
        <v>48</v>
      </c>
      <c r="B28" s="8">
        <v>512.13312384144149</v>
      </c>
      <c r="C28" s="20"/>
    </row>
    <row r="29" spans="1:4" ht="15.75" x14ac:dyDescent="0.25">
      <c r="A29" s="16" t="s">
        <v>8</v>
      </c>
      <c r="B29" s="8">
        <v>769.80344293494329</v>
      </c>
      <c r="C29" s="20"/>
    </row>
    <row r="30" spans="1:4" ht="15.75" x14ac:dyDescent="0.25">
      <c r="A30" s="16" t="s">
        <v>22</v>
      </c>
      <c r="B30" s="28"/>
      <c r="C30" s="20"/>
    </row>
    <row r="31" spans="1:4" ht="15.75" x14ac:dyDescent="0.25">
      <c r="A31" s="16" t="s">
        <v>50</v>
      </c>
      <c r="B31" s="8">
        <f>311.984228678356+1.28300573822491</f>
        <v>313.26723441658089</v>
      </c>
      <c r="C31" s="20"/>
    </row>
    <row r="32" spans="1:4" ht="15.75" x14ac:dyDescent="0.25">
      <c r="A32" s="16" t="s">
        <v>35</v>
      </c>
      <c r="B32" s="8">
        <v>2889.6282904880732</v>
      </c>
      <c r="C32" s="20"/>
    </row>
    <row r="33" spans="1:3" ht="15.75" x14ac:dyDescent="0.25">
      <c r="A33" s="16" t="s">
        <v>51</v>
      </c>
      <c r="B33" s="8">
        <v>25.660114764498111</v>
      </c>
      <c r="C33" s="20"/>
    </row>
    <row r="34" spans="1:3" ht="15.75" x14ac:dyDescent="0.25">
      <c r="A34" s="19" t="s">
        <v>49</v>
      </c>
      <c r="B34" s="6">
        <f>SUM(B25:B33)</f>
        <v>35028.816398882846</v>
      </c>
      <c r="C34" s="20"/>
    </row>
    <row r="35" spans="1:3" ht="15.75" x14ac:dyDescent="0.25">
      <c r="A35" s="19" t="s">
        <v>17</v>
      </c>
      <c r="B35" s="6">
        <f>B34+B23</f>
        <v>79525.006398882862</v>
      </c>
      <c r="C35" s="21"/>
    </row>
    <row r="36" spans="1:3" ht="16.5" thickBot="1" x14ac:dyDescent="0.3">
      <c r="A36" s="22" t="s">
        <v>67</v>
      </c>
      <c r="B36" s="23">
        <f>B35+B12+B10</f>
        <v>117383.42639888288</v>
      </c>
      <c r="C36" s="25"/>
    </row>
    <row r="38" spans="1:3" x14ac:dyDescent="0.2">
      <c r="B38" s="7" t="s">
        <v>52</v>
      </c>
    </row>
  </sheetData>
  <mergeCells count="6">
    <mergeCell ref="A24:C24"/>
    <mergeCell ref="A1:C1"/>
    <mergeCell ref="A2:C2"/>
    <mergeCell ref="A11:C11"/>
    <mergeCell ref="A13:C13"/>
    <mergeCell ref="A14:C14"/>
  </mergeCells>
  <pageMargins left="0.7" right="0.7" top="0.75" bottom="0.75" header="0.3" footer="0.3"/>
  <pageSetup paperSize="9" scale="96" fitToHeight="0" orientation="portrait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ארהב - ספטמבר</vt:lpstr>
      <vt:lpstr>צרפת ופולין - אוקטובר</vt:lpstr>
      <vt:lpstr>הודו - דצמבר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אליהו חי מזרחי</cp:lastModifiedBy>
  <cp:lastPrinted>2024-10-29T11:20:57Z</cp:lastPrinted>
  <dcterms:created xsi:type="dcterms:W3CDTF">2024-03-12T10:22:27Z</dcterms:created>
  <dcterms:modified xsi:type="dcterms:W3CDTF">2025-05-19T11:16:32Z</dcterms:modified>
</cp:coreProperties>
</file>